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RV-EES\Jobs\264814 SCE Workpaper Revisions 2016-2017\(055.5) SCE17HC005.0 - Whole House Fans\2017 Updated Workpaper Files\Deliverables\Attachments\"/>
    </mc:Choice>
  </mc:AlternateContent>
  <bookViews>
    <workbookView xWindow="0" yWindow="0" windowWidth="28800" windowHeight="12435"/>
  </bookViews>
  <sheets>
    <sheet name="Cost Calculation" sheetId="1" r:id="rId1"/>
    <sheet name="Cost Sourc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20" i="1"/>
  <c r="G21" i="1"/>
  <c r="G22" i="1"/>
  <c r="G24" i="1"/>
  <c r="G23" i="1" s="1"/>
  <c r="N10" i="1" l="1"/>
  <c r="N11" i="1"/>
  <c r="N12" i="1"/>
  <c r="N9" i="1"/>
  <c r="N13" i="1" l="1"/>
  <c r="E13" i="1"/>
  <c r="D13" i="1"/>
  <c r="C13" i="1"/>
  <c r="G13" i="1" s="1"/>
  <c r="F13" i="1" l="1"/>
  <c r="F26" i="1"/>
  <c r="F25" i="1"/>
  <c r="F24" i="1"/>
  <c r="F23" i="1"/>
  <c r="H23" i="1" s="1"/>
  <c r="F22" i="1"/>
  <c r="F21" i="1"/>
  <c r="F20" i="1"/>
  <c r="F19" i="1"/>
  <c r="H19" i="1" s="1"/>
  <c r="G12" i="1"/>
  <c r="F12" i="1"/>
  <c r="G11" i="1"/>
  <c r="F11" i="1"/>
  <c r="G10" i="1"/>
  <c r="F10" i="1"/>
  <c r="G9" i="1"/>
  <c r="F9" i="1"/>
  <c r="H20" i="1" l="1"/>
  <c r="H24" i="1"/>
  <c r="H21" i="1"/>
  <c r="H22" i="1"/>
  <c r="H26" i="1"/>
  <c r="H25" i="1"/>
  <c r="I23" i="1"/>
  <c r="G26" i="1"/>
  <c r="G25" i="1" s="1"/>
  <c r="I19" i="1"/>
  <c r="I21" i="1" l="1"/>
  <c r="I20" i="1"/>
  <c r="I24" i="1"/>
  <c r="I22" i="1"/>
  <c r="I26" i="1"/>
  <c r="I25" i="1"/>
</calcChain>
</file>

<file path=xl/sharedStrings.xml><?xml version="1.0" encoding="utf-8"?>
<sst xmlns="http://schemas.openxmlformats.org/spreadsheetml/2006/main" count="70" uniqueCount="58">
  <si>
    <t>SCE17HC005.0 - Whole House Fans Cost Calculation</t>
  </si>
  <si>
    <t>Costs from 2010-2012 WO017</t>
  </si>
  <si>
    <t>Material Cost</t>
  </si>
  <si>
    <t>Labor Cost</t>
  </si>
  <si>
    <t>System Capacity</t>
  </si>
  <si>
    <t>CFM</t>
  </si>
  <si>
    <t>$</t>
  </si>
  <si>
    <t>$/CFM</t>
  </si>
  <si>
    <t>Measure Systems</t>
  </si>
  <si>
    <t>System Name</t>
  </si>
  <si>
    <t>Average Area</t>
  </si>
  <si>
    <t>SFT</t>
  </si>
  <si>
    <t>WholeHouseFan-0.7CFM-ECM</t>
  </si>
  <si>
    <t>WholeHouseFan-0.7CFM-PSC</t>
  </si>
  <si>
    <t>WholeHouseFan-1.5CFM-ECM</t>
  </si>
  <si>
    <t>WholeHouseFan-1.5CFM-PSC</t>
  </si>
  <si>
    <t>WholeHouseFan-2.0CFM-ECM</t>
  </si>
  <si>
    <t>WholeHouseFan-2.0CFM-PSC</t>
  </si>
  <si>
    <t>WholeHouseFan-3.0CFM-ECM</t>
  </si>
  <si>
    <t>WholeHouseFan-3.0CFM-PSC</t>
  </si>
  <si>
    <t>System Sizing</t>
  </si>
  <si>
    <t>CFM/SFT</t>
  </si>
  <si>
    <t>Wholehouse Fan System Capacity</t>
  </si>
  <si>
    <t>Solution Code</t>
  </si>
  <si>
    <t>AC-19963</t>
  </si>
  <si>
    <t>AC-19965</t>
  </si>
  <si>
    <t>AC-19966</t>
  </si>
  <si>
    <t>AC-19968</t>
  </si>
  <si>
    <t>AC-19969</t>
  </si>
  <si>
    <t>AC-19970</t>
  </si>
  <si>
    <t>AC-19971</t>
  </si>
  <si>
    <t>AC-19972</t>
  </si>
  <si>
    <t>Total Cost</t>
  </si>
  <si>
    <t>Total</t>
  </si>
  <si>
    <t>Motor Capacity</t>
  </si>
  <si>
    <t>HP</t>
  </si>
  <si>
    <t>PSC Motor Cost</t>
  </si>
  <si>
    <t>ECM Motor Cost</t>
  </si>
  <si>
    <t>ECM/PSC Factor</t>
  </si>
  <si>
    <t>%</t>
  </si>
  <si>
    <t>1/3</t>
  </si>
  <si>
    <t>1/2</t>
  </si>
  <si>
    <t>3/4</t>
  </si>
  <si>
    <t>1</t>
  </si>
  <si>
    <t>Average ECM/PSC Ratio</t>
  </si>
  <si>
    <t>2010-12 Work Order 017 Cost Study Report</t>
  </si>
  <si>
    <t>PSC Motor Cost Source:  2017 RSMeans Mechanical Cost Data</t>
  </si>
  <si>
    <t>ECM Motor Cost Source:  Grainger.com</t>
  </si>
  <si>
    <t>Refer to Cost Sources Tab for detials</t>
  </si>
  <si>
    <t>SCE17HC005_00_M001</t>
  </si>
  <si>
    <t>SCE17HC005_00_M002</t>
  </si>
  <si>
    <t>SCE17HC005_00_M003</t>
  </si>
  <si>
    <t>SCE17HC005_00_M004</t>
  </si>
  <si>
    <t>SCE17HC005_00_M005</t>
  </si>
  <si>
    <t>SCE17HC005_00_M006</t>
  </si>
  <si>
    <t>SCE17HC005_00_M007</t>
  </si>
  <si>
    <t>SCE17HC005_00_M008</t>
  </si>
  <si>
    <t>Measure Cost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</si>
</sst>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164" fontId="0" fillId="2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" fontId="0" fillId="2" borderId="1" xfId="0" quotePrefix="1" applyNumberFormat="1" applyFill="1" applyBorder="1" applyAlignment="1">
      <alignment horizontal="center"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9" fontId="0" fillId="2" borderId="1" xfId="1" applyFont="1" applyFill="1" applyBorder="1" applyAlignment="1">
      <alignment horizontal="center" vertical="center"/>
    </xf>
    <xf numFmtId="9" fontId="1" fillId="2" borderId="1" xfId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13489</xdr:colOff>
      <xdr:row>3</xdr:row>
      <xdr:rowOff>49695</xdr:rowOff>
    </xdr:from>
    <xdr:to>
      <xdr:col>21</xdr:col>
      <xdr:colOff>34165</xdr:colOff>
      <xdr:row>10</xdr:row>
      <xdr:rowOff>48527</xdr:rowOff>
    </xdr:to>
    <xdr:grpSp>
      <xdr:nvGrpSpPr>
        <xdr:cNvPr id="7" name="Group 6"/>
        <xdr:cNvGrpSpPr/>
      </xdr:nvGrpSpPr>
      <xdr:grpSpPr>
        <a:xfrm>
          <a:off x="1232689" y="621195"/>
          <a:ext cx="11603076" cy="1332332"/>
          <a:chOff x="1222141" y="571500"/>
          <a:chExt cx="11654209" cy="1332332"/>
        </a:xfrm>
      </xdr:grpSpPr>
      <xdr:pic>
        <xdr:nvPicPr>
          <xdr:cNvPr id="4" name="Picture 3"/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b="91690"/>
          <a:stretch/>
        </xdr:blipFill>
        <xdr:spPr>
          <a:xfrm>
            <a:off x="1224643" y="571500"/>
            <a:ext cx="11651707" cy="775607"/>
          </a:xfrm>
          <a:prstGeom prst="rect">
            <a:avLst/>
          </a:prstGeom>
        </xdr:spPr>
      </xdr:pic>
      <xdr:pic>
        <xdr:nvPicPr>
          <xdr:cNvPr id="5" name="Picture 4"/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t="93743"/>
          <a:stretch/>
        </xdr:blipFill>
        <xdr:spPr>
          <a:xfrm>
            <a:off x="1222141" y="1319892"/>
            <a:ext cx="11651707" cy="583940"/>
          </a:xfrm>
          <a:prstGeom prst="rect">
            <a:avLst/>
          </a:prstGeom>
        </xdr:spPr>
      </xdr:pic>
    </xdr:grpSp>
    <xdr:clientData/>
  </xdr:twoCellAnchor>
  <xdr:oneCellAnchor>
    <xdr:from>
      <xdr:col>2</xdr:col>
      <xdr:colOff>0</xdr:colOff>
      <xdr:row>12</xdr:row>
      <xdr:rowOff>104775</xdr:rowOff>
    </xdr:from>
    <xdr:ext cx="9066667" cy="1485714"/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29500" y="3600450"/>
          <a:ext cx="9066667" cy="1485714"/>
        </a:xfrm>
        <a:prstGeom prst="rect">
          <a:avLst/>
        </a:prstGeom>
      </xdr:spPr>
    </xdr:pic>
    <xdr:clientData/>
  </xdr:oneCellAnchor>
  <xdr:twoCellAnchor>
    <xdr:from>
      <xdr:col>1</xdr:col>
      <xdr:colOff>585581</xdr:colOff>
      <xdr:row>22</xdr:row>
      <xdr:rowOff>57151</xdr:rowOff>
    </xdr:from>
    <xdr:to>
      <xdr:col>16</xdr:col>
      <xdr:colOff>149235</xdr:colOff>
      <xdr:row>48</xdr:row>
      <xdr:rowOff>128063</xdr:rowOff>
    </xdr:to>
    <xdr:grpSp>
      <xdr:nvGrpSpPr>
        <xdr:cNvPr id="2" name="Group 1"/>
        <xdr:cNvGrpSpPr/>
      </xdr:nvGrpSpPr>
      <xdr:grpSpPr>
        <a:xfrm>
          <a:off x="1195181" y="4248151"/>
          <a:ext cx="8707654" cy="5023912"/>
          <a:chOff x="1198494" y="4248151"/>
          <a:chExt cx="8757350" cy="5023912"/>
        </a:xfrm>
      </xdr:grpSpPr>
      <xdr:pic>
        <xdr:nvPicPr>
          <xdr:cNvPr id="8" name="Picture 7"/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b="59118"/>
          <a:stretch/>
        </xdr:blipFill>
        <xdr:spPr>
          <a:xfrm>
            <a:off x="1203463" y="4248151"/>
            <a:ext cx="8752381" cy="2394502"/>
          </a:xfrm>
          <a:prstGeom prst="rect">
            <a:avLst/>
          </a:prstGeom>
        </xdr:spPr>
      </xdr:pic>
      <xdr:pic>
        <xdr:nvPicPr>
          <xdr:cNvPr id="9" name="Picture 8"/>
          <xdr:cNvPicPr>
            <a:picLocks noChangeAspect="1"/>
          </xdr:cNvPicPr>
        </xdr:nvPicPr>
        <xdr:blipFill rotWithShape="1">
          <a:blip xmlns:r="http://schemas.openxmlformats.org/officeDocument/2006/relationships" r:embed="rId3"/>
          <a:srcRect t="54966"/>
          <a:stretch/>
        </xdr:blipFill>
        <xdr:spPr>
          <a:xfrm>
            <a:off x="1198494" y="6634370"/>
            <a:ext cx="8752381" cy="2637693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27"/>
  <sheetViews>
    <sheetView showGridLines="0" tabSelected="1" zoomScaleNormal="100" workbookViewId="0">
      <selection activeCell="K14" sqref="K14:N14"/>
    </sheetView>
  </sheetViews>
  <sheetFormatPr defaultRowHeight="15" x14ac:dyDescent="0.25"/>
  <cols>
    <col min="1" max="2" width="9.140625" style="1"/>
    <col min="3" max="3" width="29.140625" style="1" customWidth="1"/>
    <col min="4" max="6" width="9.140625" style="1"/>
    <col min="7" max="7" width="10.140625" style="1" customWidth="1"/>
    <col min="8" max="8" width="9.7109375" style="1" customWidth="1"/>
    <col min="9" max="9" width="10.140625" style="1" customWidth="1"/>
    <col min="10" max="10" width="18.5703125" style="1" customWidth="1"/>
    <col min="11" max="11" width="14.85546875" style="1" customWidth="1"/>
    <col min="12" max="16384" width="9.140625" style="1"/>
  </cols>
  <sheetData>
    <row r="3" spans="2:14" ht="18.75" x14ac:dyDescent="0.3">
      <c r="C3" s="3" t="s">
        <v>0</v>
      </c>
    </row>
    <row r="5" spans="2:14" x14ac:dyDescent="0.25">
      <c r="C5" s="2" t="s">
        <v>1</v>
      </c>
    </row>
    <row r="7" spans="2:14" s="4" customFormat="1" ht="45" x14ac:dyDescent="0.25">
      <c r="C7" s="18" t="s">
        <v>22</v>
      </c>
      <c r="D7" s="18" t="s">
        <v>2</v>
      </c>
      <c r="E7" s="18" t="s">
        <v>3</v>
      </c>
      <c r="F7" s="18" t="s">
        <v>2</v>
      </c>
      <c r="G7" s="18" t="s">
        <v>3</v>
      </c>
      <c r="K7" s="22" t="s">
        <v>34</v>
      </c>
      <c r="L7" s="22" t="s">
        <v>36</v>
      </c>
      <c r="M7" s="22" t="s">
        <v>37</v>
      </c>
      <c r="N7" s="22" t="s">
        <v>38</v>
      </c>
    </row>
    <row r="8" spans="2:14" s="5" customFormat="1" x14ac:dyDescent="0.25">
      <c r="C8" s="9" t="s">
        <v>5</v>
      </c>
      <c r="D8" s="9" t="s">
        <v>6</v>
      </c>
      <c r="E8" s="9" t="s">
        <v>6</v>
      </c>
      <c r="F8" s="9" t="s">
        <v>7</v>
      </c>
      <c r="G8" s="9" t="s">
        <v>7</v>
      </c>
      <c r="K8" s="9" t="s">
        <v>35</v>
      </c>
      <c r="L8" s="9" t="s">
        <v>6</v>
      </c>
      <c r="M8" s="9" t="s">
        <v>6</v>
      </c>
      <c r="N8" s="9" t="s">
        <v>39</v>
      </c>
    </row>
    <row r="9" spans="2:14" s="5" customFormat="1" x14ac:dyDescent="0.25">
      <c r="C9" s="6">
        <v>1150</v>
      </c>
      <c r="D9" s="7">
        <v>620.20000000000005</v>
      </c>
      <c r="E9" s="7">
        <v>402.09</v>
      </c>
      <c r="F9" s="7">
        <f t="shared" ref="F9:G12" si="0">D9/C9</f>
        <v>0.53930434782608705</v>
      </c>
      <c r="G9" s="7">
        <f t="shared" si="0"/>
        <v>0.64832312157368577</v>
      </c>
      <c r="K9" s="23" t="s">
        <v>40</v>
      </c>
      <c r="L9" s="7">
        <v>232</v>
      </c>
      <c r="M9" s="7">
        <v>312.5</v>
      </c>
      <c r="N9" s="28">
        <f>M9/L9</f>
        <v>1.3469827586206897</v>
      </c>
    </row>
    <row r="10" spans="2:14" s="5" customFormat="1" x14ac:dyDescent="0.25">
      <c r="C10" s="6">
        <v>1600</v>
      </c>
      <c r="D10" s="7">
        <v>535.1</v>
      </c>
      <c r="E10" s="7">
        <v>402.09</v>
      </c>
      <c r="F10" s="7">
        <f t="shared" si="0"/>
        <v>0.3344375</v>
      </c>
      <c r="G10" s="7">
        <f t="shared" si="0"/>
        <v>0.75142963931975326</v>
      </c>
      <c r="K10" s="23" t="s">
        <v>41</v>
      </c>
      <c r="L10" s="7">
        <v>194</v>
      </c>
      <c r="M10" s="7">
        <v>349</v>
      </c>
      <c r="N10" s="28">
        <f>M10/L10</f>
        <v>1.7989690721649485</v>
      </c>
    </row>
    <row r="11" spans="2:14" s="5" customFormat="1" x14ac:dyDescent="0.25">
      <c r="C11" s="6">
        <v>2500</v>
      </c>
      <c r="D11" s="7">
        <v>649.58000000000004</v>
      </c>
      <c r="E11" s="7">
        <v>402.09</v>
      </c>
      <c r="F11" s="7">
        <f t="shared" si="0"/>
        <v>0.25983200000000001</v>
      </c>
      <c r="G11" s="7">
        <f t="shared" si="0"/>
        <v>0.61899996921087463</v>
      </c>
      <c r="K11" s="23" t="s">
        <v>42</v>
      </c>
      <c r="L11" s="7">
        <v>271</v>
      </c>
      <c r="M11" s="7">
        <v>381.5</v>
      </c>
      <c r="N11" s="28">
        <f>M11/L11</f>
        <v>1.4077490774907748</v>
      </c>
    </row>
    <row r="12" spans="2:14" s="5" customFormat="1" ht="15.75" thickBot="1" x14ac:dyDescent="0.3">
      <c r="C12" s="10">
        <v>4500</v>
      </c>
      <c r="D12" s="11">
        <v>903.98</v>
      </c>
      <c r="E12" s="11">
        <v>402.09</v>
      </c>
      <c r="F12" s="11">
        <f t="shared" si="0"/>
        <v>0.20088444444444445</v>
      </c>
      <c r="G12" s="11">
        <f t="shared" si="0"/>
        <v>0.44479966370937407</v>
      </c>
      <c r="K12" s="23" t="s">
        <v>43</v>
      </c>
      <c r="L12" s="7">
        <v>290</v>
      </c>
      <c r="M12" s="7">
        <v>427</v>
      </c>
      <c r="N12" s="28">
        <f>M12/L12</f>
        <v>1.4724137931034482</v>
      </c>
    </row>
    <row r="13" spans="2:14" s="5" customFormat="1" ht="15.75" thickBot="1" x14ac:dyDescent="0.3">
      <c r="B13" s="21" t="s">
        <v>33</v>
      </c>
      <c r="C13" s="17">
        <f>SUM(C9:C12)</f>
        <v>9750</v>
      </c>
      <c r="D13" s="12">
        <f>SUM(D9:D12)</f>
        <v>2708.86</v>
      </c>
      <c r="E13" s="12">
        <f>SUM(E9:E12)</f>
        <v>1608.36</v>
      </c>
      <c r="F13" s="12">
        <f>D13/C13</f>
        <v>0.27783179487179488</v>
      </c>
      <c r="G13" s="13">
        <f>E13/C13</f>
        <v>0.16496</v>
      </c>
      <c r="K13" s="26" t="s">
        <v>44</v>
      </c>
      <c r="L13" s="26"/>
      <c r="M13" s="26"/>
      <c r="N13" s="29">
        <f>AVERAGE(N9:N12)</f>
        <v>1.5065286753449654</v>
      </c>
    </row>
    <row r="14" spans="2:14" s="5" customFormat="1" x14ac:dyDescent="0.25">
      <c r="K14" s="27" t="s">
        <v>48</v>
      </c>
      <c r="L14" s="27"/>
      <c r="M14" s="27"/>
      <c r="N14" s="27"/>
    </row>
    <row r="15" spans="2:14" s="5" customFormat="1" x14ac:dyDescent="0.25">
      <c r="C15" s="14" t="s">
        <v>8</v>
      </c>
    </row>
    <row r="16" spans="2:14" s="5" customFormat="1" x14ac:dyDescent="0.25"/>
    <row r="17" spans="2:19" s="5" customFormat="1" ht="30" x14ac:dyDescent="0.25">
      <c r="B17" s="25" t="s">
        <v>23</v>
      </c>
      <c r="C17" s="25" t="s">
        <v>9</v>
      </c>
      <c r="D17" s="8" t="s">
        <v>10</v>
      </c>
      <c r="E17" s="8" t="s">
        <v>20</v>
      </c>
      <c r="F17" s="8" t="s">
        <v>4</v>
      </c>
      <c r="G17" s="8" t="s">
        <v>2</v>
      </c>
      <c r="H17" s="8" t="s">
        <v>3</v>
      </c>
      <c r="I17" s="18" t="s">
        <v>32</v>
      </c>
      <c r="J17" s="25" t="s">
        <v>57</v>
      </c>
    </row>
    <row r="18" spans="2:19" s="5" customFormat="1" x14ac:dyDescent="0.25">
      <c r="B18" s="25"/>
      <c r="C18" s="25"/>
      <c r="D18" s="9" t="s">
        <v>11</v>
      </c>
      <c r="E18" s="9" t="s">
        <v>21</v>
      </c>
      <c r="F18" s="9" t="s">
        <v>5</v>
      </c>
      <c r="G18" s="9" t="s">
        <v>6</v>
      </c>
      <c r="H18" s="9" t="s">
        <v>6</v>
      </c>
      <c r="I18" s="9" t="s">
        <v>6</v>
      </c>
      <c r="J18" s="25"/>
    </row>
    <row r="19" spans="2:19" s="5" customFormat="1" x14ac:dyDescent="0.25">
      <c r="B19" s="6" t="s">
        <v>24</v>
      </c>
      <c r="C19" s="6" t="s">
        <v>12</v>
      </c>
      <c r="D19" s="16">
        <v>2122.6666666666665</v>
      </c>
      <c r="E19" s="15">
        <v>0.7</v>
      </c>
      <c r="F19" s="19">
        <f>D19*E19</f>
        <v>1485.8666666666666</v>
      </c>
      <c r="G19" s="20">
        <f>G20*$N$13</f>
        <v>621.92667871403569</v>
      </c>
      <c r="H19" s="20">
        <f t="shared" ref="H19:H26" si="1">F19*$G$13</f>
        <v>245.1085653333333</v>
      </c>
      <c r="I19" s="20">
        <f>G19+H19</f>
        <v>867.03524404736902</v>
      </c>
      <c r="J19" s="6" t="s">
        <v>49</v>
      </c>
      <c r="L19"/>
      <c r="M19"/>
      <c r="N19"/>
      <c r="O19"/>
      <c r="P19"/>
      <c r="Q19"/>
      <c r="R19"/>
      <c r="S19"/>
    </row>
    <row r="20" spans="2:19" s="5" customFormat="1" x14ac:dyDescent="0.25">
      <c r="B20" s="6" t="s">
        <v>25</v>
      </c>
      <c r="C20" s="6" t="s">
        <v>13</v>
      </c>
      <c r="D20" s="16">
        <v>2122.6666666666665</v>
      </c>
      <c r="E20" s="15">
        <v>0.7</v>
      </c>
      <c r="F20" s="19">
        <f t="shared" ref="F20:F26" si="2">D20*E20</f>
        <v>1485.8666666666666</v>
      </c>
      <c r="G20" s="20">
        <f t="shared" ref="G20:G26" si="3">F20*$F$13</f>
        <v>412.8210029401709</v>
      </c>
      <c r="H20" s="20">
        <f t="shared" si="1"/>
        <v>245.1085653333333</v>
      </c>
      <c r="I20" s="20">
        <f t="shared" ref="I20:I26" si="4">G20+H20</f>
        <v>657.92956827350417</v>
      </c>
      <c r="J20" s="6" t="s">
        <v>50</v>
      </c>
      <c r="L20"/>
      <c r="M20"/>
      <c r="N20"/>
      <c r="O20"/>
      <c r="P20"/>
      <c r="Q20"/>
      <c r="R20"/>
      <c r="S20"/>
    </row>
    <row r="21" spans="2:19" s="5" customFormat="1" x14ac:dyDescent="0.25">
      <c r="B21" s="6" t="s">
        <v>26</v>
      </c>
      <c r="C21" s="6" t="s">
        <v>14</v>
      </c>
      <c r="D21" s="16">
        <v>2122.6666666666665</v>
      </c>
      <c r="E21" s="15">
        <v>1.5</v>
      </c>
      <c r="F21" s="19">
        <f t="shared" si="2"/>
        <v>3184</v>
      </c>
      <c r="G21" s="20">
        <f>G22*$N$13</f>
        <v>1332.7000258157912</v>
      </c>
      <c r="H21" s="20">
        <f t="shared" si="1"/>
        <v>525.23263999999995</v>
      </c>
      <c r="I21" s="20">
        <f t="shared" si="4"/>
        <v>1857.9326658157911</v>
      </c>
      <c r="J21" s="6" t="s">
        <v>51</v>
      </c>
      <c r="L21"/>
      <c r="M21"/>
      <c r="N21"/>
      <c r="O21"/>
      <c r="P21"/>
      <c r="Q21"/>
      <c r="R21"/>
      <c r="S21"/>
    </row>
    <row r="22" spans="2:19" s="5" customFormat="1" x14ac:dyDescent="0.25">
      <c r="B22" s="6" t="s">
        <v>27</v>
      </c>
      <c r="C22" s="6" t="s">
        <v>15</v>
      </c>
      <c r="D22" s="16">
        <v>2122.6666666666665</v>
      </c>
      <c r="E22" s="15">
        <v>1.5</v>
      </c>
      <c r="F22" s="19">
        <f t="shared" si="2"/>
        <v>3184</v>
      </c>
      <c r="G22" s="20">
        <f t="shared" si="3"/>
        <v>884.61643487179492</v>
      </c>
      <c r="H22" s="20">
        <f t="shared" si="1"/>
        <v>525.23263999999995</v>
      </c>
      <c r="I22" s="20">
        <f t="shared" si="4"/>
        <v>1409.849074871795</v>
      </c>
      <c r="J22" s="6" t="s">
        <v>52</v>
      </c>
      <c r="L22"/>
      <c r="M22"/>
      <c r="N22"/>
      <c r="O22"/>
      <c r="P22"/>
      <c r="Q22"/>
      <c r="R22"/>
      <c r="S22"/>
    </row>
    <row r="23" spans="2:19" s="5" customFormat="1" x14ac:dyDescent="0.25">
      <c r="B23" s="6" t="s">
        <v>28</v>
      </c>
      <c r="C23" s="6" t="s">
        <v>16</v>
      </c>
      <c r="D23" s="16">
        <v>2122.6666666666665</v>
      </c>
      <c r="E23" s="15">
        <v>2</v>
      </c>
      <c r="F23" s="19">
        <f t="shared" si="2"/>
        <v>4245.333333333333</v>
      </c>
      <c r="G23" s="20">
        <f>G24*$N$13</f>
        <v>1776.9333677543877</v>
      </c>
      <c r="H23" s="20">
        <f t="shared" si="1"/>
        <v>700.3101866666666</v>
      </c>
      <c r="I23" s="20">
        <f t="shared" si="4"/>
        <v>2477.2435544210543</v>
      </c>
      <c r="J23" s="6" t="s">
        <v>53</v>
      </c>
      <c r="L23"/>
      <c r="M23"/>
      <c r="N23"/>
      <c r="O23"/>
      <c r="P23"/>
      <c r="Q23"/>
      <c r="R23"/>
      <c r="S23"/>
    </row>
    <row r="24" spans="2:19" s="5" customFormat="1" x14ac:dyDescent="0.25">
      <c r="B24" s="6" t="s">
        <v>29</v>
      </c>
      <c r="C24" s="6" t="s">
        <v>17</v>
      </c>
      <c r="D24" s="16">
        <v>2122.6666666666665</v>
      </c>
      <c r="E24" s="15">
        <v>2</v>
      </c>
      <c r="F24" s="19">
        <f t="shared" si="2"/>
        <v>4245.333333333333</v>
      </c>
      <c r="G24" s="20">
        <f t="shared" si="3"/>
        <v>1179.4885798290597</v>
      </c>
      <c r="H24" s="20">
        <f t="shared" si="1"/>
        <v>700.3101866666666</v>
      </c>
      <c r="I24" s="20">
        <f t="shared" si="4"/>
        <v>1879.7987664957263</v>
      </c>
      <c r="J24" s="6" t="s">
        <v>54</v>
      </c>
      <c r="L24"/>
      <c r="M24"/>
      <c r="N24"/>
      <c r="O24"/>
      <c r="P24"/>
      <c r="Q24"/>
      <c r="R24"/>
      <c r="S24"/>
    </row>
    <row r="25" spans="2:19" s="5" customFormat="1" x14ac:dyDescent="0.25">
      <c r="B25" s="6" t="s">
        <v>30</v>
      </c>
      <c r="C25" s="6" t="s">
        <v>18</v>
      </c>
      <c r="D25" s="16">
        <v>2122.6666666666665</v>
      </c>
      <c r="E25" s="15">
        <v>3</v>
      </c>
      <c r="F25" s="19">
        <f t="shared" si="2"/>
        <v>6368</v>
      </c>
      <c r="G25" s="20">
        <f>G26*$N$13</f>
        <v>2665.4000516315823</v>
      </c>
      <c r="H25" s="20">
        <f t="shared" si="1"/>
        <v>1050.4652799999999</v>
      </c>
      <c r="I25" s="20">
        <f t="shared" si="4"/>
        <v>3715.8653316315822</v>
      </c>
      <c r="J25" s="6" t="s">
        <v>55</v>
      </c>
      <c r="L25"/>
      <c r="M25"/>
      <c r="N25"/>
      <c r="O25"/>
      <c r="P25"/>
      <c r="Q25"/>
      <c r="R25"/>
      <c r="S25"/>
    </row>
    <row r="26" spans="2:19" s="5" customFormat="1" x14ac:dyDescent="0.25">
      <c r="B26" s="6" t="s">
        <v>31</v>
      </c>
      <c r="C26" s="6" t="s">
        <v>19</v>
      </c>
      <c r="D26" s="16">
        <v>2122.6666666666665</v>
      </c>
      <c r="E26" s="15">
        <v>3</v>
      </c>
      <c r="F26" s="19">
        <f t="shared" si="2"/>
        <v>6368</v>
      </c>
      <c r="G26" s="20">
        <f t="shared" si="3"/>
        <v>1769.2328697435898</v>
      </c>
      <c r="H26" s="20">
        <f t="shared" si="1"/>
        <v>1050.4652799999999</v>
      </c>
      <c r="I26" s="20">
        <f t="shared" si="4"/>
        <v>2819.69814974359</v>
      </c>
      <c r="J26" s="6" t="s">
        <v>56</v>
      </c>
      <c r="L26"/>
      <c r="M26"/>
      <c r="N26"/>
      <c r="O26"/>
      <c r="P26"/>
      <c r="Q26"/>
      <c r="R26"/>
      <c r="S26"/>
    </row>
    <row r="27" spans="2:19" s="5" customFormat="1" x14ac:dyDescent="0.25">
      <c r="L27"/>
      <c r="M27"/>
      <c r="N27"/>
      <c r="O27"/>
      <c r="P27"/>
      <c r="Q27"/>
      <c r="R27"/>
      <c r="S27"/>
    </row>
  </sheetData>
  <mergeCells count="5">
    <mergeCell ref="C17:C18"/>
    <mergeCell ref="B17:B18"/>
    <mergeCell ref="K13:M13"/>
    <mergeCell ref="K14:N14"/>
    <mergeCell ref="J17:J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3:Q55"/>
  <sheetViews>
    <sheetView showGridLines="0" topLeftCell="A4" zoomScaleNormal="100" workbookViewId="0">
      <selection activeCell="F12" sqref="F12"/>
    </sheetView>
  </sheetViews>
  <sheetFormatPr defaultRowHeight="15" x14ac:dyDescent="0.25"/>
  <sheetData>
    <row r="3" spans="3:17" x14ac:dyDescent="0.25">
      <c r="C3" s="24" t="s">
        <v>45</v>
      </c>
    </row>
    <row r="12" spans="3:17" x14ac:dyDescent="0.25">
      <c r="C12" s="14" t="s">
        <v>46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3:17" x14ac:dyDescent="0.25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3:17" x14ac:dyDescent="0.25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3:17" x14ac:dyDescent="0.25"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3:17" x14ac:dyDescent="0.25"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3:17" x14ac:dyDescent="0.25"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3:17" x14ac:dyDescent="0.25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3:17" x14ac:dyDescent="0.25"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3:17" x14ac:dyDescent="0.25"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3:17" x14ac:dyDescent="0.25"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3:17" x14ac:dyDescent="0.25">
      <c r="C22" s="14" t="s">
        <v>47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3:17" x14ac:dyDescent="0.25"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3:17" x14ac:dyDescent="0.25"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3:17" x14ac:dyDescent="0.25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3:17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3:17" x14ac:dyDescent="0.25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3:17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3:17" x14ac:dyDescent="0.25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3:17" x14ac:dyDescent="0.25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3:17" x14ac:dyDescent="0.25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3:17" x14ac:dyDescent="0.25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x14ac:dyDescent="0.25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x14ac:dyDescent="0.25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x14ac:dyDescent="0.25"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x14ac:dyDescent="0.25"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x14ac:dyDescent="0.25"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x14ac:dyDescent="0.25"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x14ac:dyDescent="0.25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x14ac:dyDescent="0.25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x14ac:dyDescent="0.25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x14ac:dyDescent="0.25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x14ac:dyDescent="0.25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x14ac:dyDescent="0.25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x14ac:dyDescent="0.25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x14ac:dyDescent="0.25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x14ac:dyDescent="0.25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Calculation</vt:lpstr>
      <vt:lpstr>Cost Sources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Subramanya, Arvind</dc:creator>
  <cp:lastModifiedBy>Casco, Lake</cp:lastModifiedBy>
  <dcterms:created xsi:type="dcterms:W3CDTF">2017-08-31T11:28:34Z</dcterms:created>
  <dcterms:modified xsi:type="dcterms:W3CDTF">2017-10-13T17:01:41Z</dcterms:modified>
</cp:coreProperties>
</file>